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activeTab="0"/>
  </bookViews>
  <sheets>
    <sheet name="CONTRACT 2018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<sst xmlns="http://schemas.openxmlformats.org/spreadsheetml/2006/main" count="30" uniqueCount="20">
  <si>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LUNA</t>
  </si>
  <si>
    <t>FURNIZORUL</t>
  </si>
  <si>
    <t>TOTAL</t>
  </si>
  <si>
    <t>CONTRACTAT</t>
  </si>
  <si>
    <t>TRIM.I 2018</t>
  </si>
  <si>
    <t>TRIM.II 2018</t>
  </si>
  <si>
    <t>TRIM.III 2018</t>
  </si>
  <si>
    <t>NOV2018</t>
  </si>
  <si>
    <t>TOTAL TRIM IV 2018</t>
  </si>
  <si>
    <t>TOTAL AN  2018</t>
  </si>
  <si>
    <t>S.C.ANCA MED SRL</t>
  </si>
  <si>
    <t>S.C.ARGOVAMED SRL</t>
  </si>
  <si>
    <t>ASOCIATIA CREDINTA SI DRAGOSTE</t>
  </si>
  <si>
    <t>S.C.GRINEI MEDICAL SRL</t>
  </si>
  <si>
    <t>S.C.MEDICAL LIVING SRL</t>
  </si>
  <si>
    <t>S.C.PROMED SRL</t>
  </si>
  <si>
    <t>S.C.DISPO MED SRL-D</t>
  </si>
  <si>
    <t>S.C.ALPHA MEDICAL SRL</t>
  </si>
  <si>
    <t>S.C.BROTAC MEDICAL CENTER SRL</t>
  </si>
  <si>
    <t>VALORI DE CONTRACT AN 2018 - INGRIJIRI MEDICALE LA DOMICILIU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</si>
</sst>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[$-418]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8]d\ mmmm\ 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4" fontId="2" fillId="0" borderId="0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wrapText="1"/>
    </xf>
    <xf numFmtId="17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4" fontId="0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0" fillId="0" borderId="1" xfId="0" applyNumberFormat="1" applyBorder="1" applyAlignment="1">
      <alignment horizontal="center"/>
    </xf>
    <xf numFmtId="14" fontId="0" fillId="0" borderId="0" xfId="0" applyNumberFormat="1" applyAlignment="1">
      <alignment/>
    </xf>
    <xf numFmtId="17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B3" sqref="B3"/>
    </sheetView>
  </sheetViews>
  <sheetFormatPr defaultColWidth="9.140625" defaultRowHeight="12.75"/>
  <cols>
    <col min="1" max="1" width="14.00390625" style="0" customWidth="1"/>
    <col min="2" max="2" width="11.7109375" style="0" customWidth="1"/>
    <col min="3" max="3" width="18.28125" style="0" customWidth="1"/>
    <col min="4" max="4" width="16.00390625" style="0" customWidth="1"/>
    <col min="5" max="5" width="14.140625" style="0" customWidth="1"/>
    <col min="6" max="6" width="12.00390625" style="0" customWidth="1"/>
    <col min="7" max="7" width="14.28125" style="0" customWidth="1"/>
    <col min="8" max="8" width="14.7109375" style="0" customWidth="1"/>
    <col min="9" max="9" width="15.140625" style="0" customWidth="1"/>
    <col min="10" max="10" width="14.140625" style="0" customWidth="1"/>
    <col min="11" max="11" width="12.140625" style="0" customWidth="1"/>
    <col min="12" max="17" width="8.421875" style="0" customWidth="1"/>
    <col min="18" max="18" width="10.57421875" style="0" customWidth="1"/>
  </cols>
  <sheetData>
    <row r="1" ht="12" customHeight="1">
      <c r="A1" s="16">
        <v>43446</v>
      </c>
    </row>
    <row r="3" spans="2:5" ht="12.75">
      <c r="B3" s="23" t="s">
        <v>19</v>
      </c>
      <c r="E3" s="16"/>
    </row>
    <row r="4" spans="1:5" ht="12.75">
      <c r="A4" s="23"/>
      <c r="E4" s="16"/>
    </row>
    <row r="5" ht="12.75">
      <c r="A5" s="13"/>
    </row>
    <row r="6" spans="1:11" ht="12.75">
      <c r="A6" s="28" t="s">
        <v>0</v>
      </c>
      <c r="B6" s="30" t="s">
        <v>1</v>
      </c>
      <c r="C6" s="31"/>
      <c r="D6" s="31"/>
      <c r="E6" s="31"/>
      <c r="F6" s="31"/>
      <c r="G6" s="31"/>
      <c r="H6" s="31"/>
      <c r="I6" s="31"/>
      <c r="J6" s="31"/>
      <c r="K6" s="27" t="s">
        <v>2</v>
      </c>
    </row>
    <row r="7" spans="1:11" ht="40.5" customHeight="1">
      <c r="A7" s="29"/>
      <c r="B7" s="2" t="s">
        <v>10</v>
      </c>
      <c r="C7" s="2" t="s">
        <v>11</v>
      </c>
      <c r="D7" s="2" t="s">
        <v>12</v>
      </c>
      <c r="E7" s="2" t="s">
        <v>16</v>
      </c>
      <c r="F7" s="2" t="s">
        <v>13</v>
      </c>
      <c r="G7" s="26" t="s">
        <v>14</v>
      </c>
      <c r="H7" s="26" t="s">
        <v>17</v>
      </c>
      <c r="I7" s="25" t="s">
        <v>18</v>
      </c>
      <c r="J7" s="26" t="s">
        <v>15</v>
      </c>
      <c r="K7" s="27" t="s">
        <v>2</v>
      </c>
    </row>
    <row r="8" spans="1:11" ht="25.5">
      <c r="A8" s="3"/>
      <c r="B8" s="2" t="s">
        <v>3</v>
      </c>
      <c r="C8" s="2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</row>
    <row r="9" spans="1:11" ht="12.75">
      <c r="A9" s="7">
        <v>43101</v>
      </c>
      <c r="B9" s="17">
        <v>9035</v>
      </c>
      <c r="C9" s="17">
        <v>13215</v>
      </c>
      <c r="D9" s="17">
        <v>2715</v>
      </c>
      <c r="E9" s="17">
        <v>15595</v>
      </c>
      <c r="F9" s="17">
        <v>11665</v>
      </c>
      <c r="G9" s="17">
        <v>16415</v>
      </c>
      <c r="H9" s="18">
        <v>13750</v>
      </c>
      <c r="I9" s="17">
        <v>7020</v>
      </c>
      <c r="J9" s="17">
        <v>18040</v>
      </c>
      <c r="K9" s="12">
        <f>B9+C9+D9+E9+F9+G9+J9+H9+I9</f>
        <v>107450</v>
      </c>
    </row>
    <row r="10" spans="1:11" ht="12.75">
      <c r="A10" s="7">
        <v>43132</v>
      </c>
      <c r="B10" s="18">
        <v>15055</v>
      </c>
      <c r="C10" s="18">
        <v>15175</v>
      </c>
      <c r="D10" s="18">
        <v>1305</v>
      </c>
      <c r="E10" s="18">
        <v>22028.75</v>
      </c>
      <c r="F10" s="18">
        <v>17662.5</v>
      </c>
      <c r="G10" s="18">
        <v>19260</v>
      </c>
      <c r="H10" s="18">
        <v>4770</v>
      </c>
      <c r="I10" s="18">
        <v>9270</v>
      </c>
      <c r="J10" s="18">
        <v>17835</v>
      </c>
      <c r="K10" s="12">
        <f>B10+C10+D10+E10+F10+G10+J10+H10+I10</f>
        <v>122361.25</v>
      </c>
    </row>
    <row r="11" spans="1:11" ht="12.75">
      <c r="A11" s="7">
        <v>43160</v>
      </c>
      <c r="B11" s="18">
        <v>9915</v>
      </c>
      <c r="C11" s="18">
        <v>16052.5</v>
      </c>
      <c r="D11" s="18">
        <v>13410</v>
      </c>
      <c r="E11" s="18">
        <v>16430</v>
      </c>
      <c r="F11" s="18">
        <v>18338.75</v>
      </c>
      <c r="G11" s="18">
        <v>21185</v>
      </c>
      <c r="H11" s="20">
        <v>0</v>
      </c>
      <c r="I11" s="18">
        <v>2790</v>
      </c>
      <c r="J11" s="18">
        <v>13755</v>
      </c>
      <c r="K11" s="12">
        <f>B11+C11+D11+E11+F11+G11+J11+H11+I11</f>
        <v>111876.25</v>
      </c>
    </row>
    <row r="12" spans="1:11" ht="12.75">
      <c r="A12" s="8" t="s">
        <v>4</v>
      </c>
      <c r="B12" s="21">
        <f aca="true" t="shared" si="0" ref="B12:J12">SUM(B9:B11)</f>
        <v>34005</v>
      </c>
      <c r="C12" s="21">
        <f t="shared" si="0"/>
        <v>44442.5</v>
      </c>
      <c r="D12" s="21">
        <f t="shared" si="0"/>
        <v>17430</v>
      </c>
      <c r="E12" s="21">
        <f t="shared" si="0"/>
        <v>54053.75</v>
      </c>
      <c r="F12" s="21">
        <f t="shared" si="0"/>
        <v>47666.25</v>
      </c>
      <c r="G12" s="21">
        <f t="shared" si="0"/>
        <v>56860</v>
      </c>
      <c r="H12" s="21">
        <f t="shared" si="0"/>
        <v>18520</v>
      </c>
      <c r="I12" s="21">
        <f t="shared" si="0"/>
        <v>19080</v>
      </c>
      <c r="J12" s="21">
        <f t="shared" si="0"/>
        <v>49630</v>
      </c>
      <c r="K12" s="22">
        <f>B12+C12+D12+E12+F12+G12+J12+H12+I12</f>
        <v>341687.5</v>
      </c>
    </row>
    <row r="13" spans="1:11" ht="12.75">
      <c r="A13" s="7">
        <v>43191</v>
      </c>
      <c r="B13" s="17">
        <f>14516.83-5801.83</f>
        <v>8715</v>
      </c>
      <c r="C13" s="19">
        <f>7358.69+306.31</f>
        <v>7665</v>
      </c>
      <c r="D13" s="12">
        <f>23935.96-8854.71</f>
        <v>15081.25</v>
      </c>
      <c r="E13" s="12">
        <f>16564.33-1189.33</f>
        <v>15375.000000000002</v>
      </c>
      <c r="F13" s="12">
        <f>15545.43+767.07</f>
        <v>16312.5</v>
      </c>
      <c r="G13" s="12">
        <f>28719.91-9239.91</f>
        <v>19480</v>
      </c>
      <c r="H13" s="10">
        <v>0</v>
      </c>
      <c r="I13" s="10">
        <v>0</v>
      </c>
      <c r="J13" s="12">
        <f>13358.85+661.15</f>
        <v>14020</v>
      </c>
      <c r="K13" s="12">
        <f>B13+C13+D13+E13+F13+G13+J13+H13+I13</f>
        <v>96648.75</v>
      </c>
    </row>
    <row r="14" spans="1:11" ht="12.75">
      <c r="A14" s="7">
        <v>43221</v>
      </c>
      <c r="B14" s="17">
        <f>13000+5801.83-1100.58</f>
        <v>17701.25</v>
      </c>
      <c r="C14" s="12">
        <f>17500-306.31-138.69</f>
        <v>17055</v>
      </c>
      <c r="D14" s="12">
        <f>21000+8854.71-10314.71</f>
        <v>19540</v>
      </c>
      <c r="E14" s="12">
        <f>24000+1189.33+1259-3288.33</f>
        <v>23160</v>
      </c>
      <c r="F14" s="12">
        <f>15500-767.07+692.07</f>
        <v>15425</v>
      </c>
      <c r="G14" s="12">
        <f>22500+9239.91-3904.91</f>
        <v>27835</v>
      </c>
      <c r="H14" s="10">
        <v>0</v>
      </c>
      <c r="I14" s="10">
        <v>0</v>
      </c>
      <c r="J14" s="12">
        <f>16000-661.15+721.15</f>
        <v>16060</v>
      </c>
      <c r="K14" s="12">
        <f>B14+C14+D14+E14+F14+G14+J14+H14+I14</f>
        <v>136776.25</v>
      </c>
    </row>
    <row r="15" spans="1:11" ht="12.75">
      <c r="A15" s="7">
        <v>43252</v>
      </c>
      <c r="B15" s="17">
        <f>13054.18+1100.58-3387.26</f>
        <v>10767.5</v>
      </c>
      <c r="C15" s="12">
        <f>15855.67+138.69-4.36</f>
        <v>15990</v>
      </c>
      <c r="D15" s="12">
        <f>20632.5+10314.71-12182.21</f>
        <v>18765</v>
      </c>
      <c r="E15" s="12">
        <f>23317.46-1259+3288.33-806.79</f>
        <v>24540</v>
      </c>
      <c r="F15" s="12">
        <f>15362.75-692.07-750.68</f>
        <v>13920</v>
      </c>
      <c r="G15" s="12">
        <f>22248.16+3904.91-3768.07</f>
        <v>22385</v>
      </c>
      <c r="H15" s="10">
        <v>0</v>
      </c>
      <c r="I15" s="10">
        <v>0</v>
      </c>
      <c r="J15" s="12">
        <f>15341.78-721.15+599.37</f>
        <v>15220.000000000002</v>
      </c>
      <c r="K15" s="12">
        <f>B15+C15+D15+E15+F15+G15+J15+H15+I15</f>
        <v>121587.5</v>
      </c>
    </row>
    <row r="16" spans="1:11" ht="12.75">
      <c r="A16" s="8" t="s">
        <v>5</v>
      </c>
      <c r="B16" s="21">
        <f>SUM(B13:B15)</f>
        <v>37183.75</v>
      </c>
      <c r="C16" s="22">
        <f>C13+C14+C15</f>
        <v>40710</v>
      </c>
      <c r="D16" s="22">
        <f>D13+D14+D15</f>
        <v>53386.25</v>
      </c>
      <c r="E16" s="22">
        <f>E13+E14+E15</f>
        <v>63075</v>
      </c>
      <c r="F16" s="22">
        <f>F13+F14+F15</f>
        <v>45657.5</v>
      </c>
      <c r="G16" s="22">
        <f>G13+G14+G15</f>
        <v>69700</v>
      </c>
      <c r="H16" s="21">
        <f>SUM(H13:H15)</f>
        <v>0</v>
      </c>
      <c r="I16" s="21">
        <f>SUM(I13:I15)</f>
        <v>0</v>
      </c>
      <c r="J16" s="22">
        <f>J13+J14+J15</f>
        <v>45300</v>
      </c>
      <c r="K16" s="22">
        <f>B16+C16+D16+E16+F16+G16+J16+H16+I16</f>
        <v>355012.5</v>
      </c>
    </row>
    <row r="17" spans="1:11" ht="12.75">
      <c r="A17" s="7">
        <v>43282</v>
      </c>
      <c r="B17" s="12">
        <f>12500+3387.26-3662.26</f>
        <v>12225</v>
      </c>
      <c r="C17" s="12">
        <f>16000+4.36+470.64</f>
        <v>16475</v>
      </c>
      <c r="D17" s="12">
        <f>20000+12182.21+165.29</f>
        <v>32347.5</v>
      </c>
      <c r="E17" s="12">
        <f>23000+806.79-23806.79</f>
        <v>0</v>
      </c>
      <c r="F17" s="12">
        <f>15500+750.68-4030.68</f>
        <v>12220</v>
      </c>
      <c r="G17" s="12">
        <f>22000+3768.07+1251.93</f>
        <v>27020</v>
      </c>
      <c r="H17" s="10">
        <v>0</v>
      </c>
      <c r="I17" s="10">
        <v>0</v>
      </c>
      <c r="J17" s="12">
        <f>15500-599.37+694.37</f>
        <v>15595</v>
      </c>
      <c r="K17" s="12">
        <f>B17+C17+D17+E17+F17+G17+J17+H17+I17</f>
        <v>115882.5</v>
      </c>
    </row>
    <row r="18" spans="1:11" ht="12.75">
      <c r="A18" s="7">
        <v>43313</v>
      </c>
      <c r="B18" s="10">
        <f>12500+3662.26-10272.26</f>
        <v>5890</v>
      </c>
      <c r="C18" s="10">
        <f>16000-470.64-314.36</f>
        <v>15215</v>
      </c>
      <c r="D18" s="10">
        <f>20000-165.29+422.79</f>
        <v>20257.5</v>
      </c>
      <c r="E18" s="10">
        <f>23000+23806.79-32985.54</f>
        <v>13821.25</v>
      </c>
      <c r="F18" s="10">
        <f>15500+4030.68-1880.68</f>
        <v>17650</v>
      </c>
      <c r="G18" s="10">
        <f>22000-1251.93-1308.07</f>
        <v>19440</v>
      </c>
      <c r="H18" s="10">
        <v>0</v>
      </c>
      <c r="I18" s="10">
        <v>0</v>
      </c>
      <c r="J18" s="10">
        <f>15500-694.37+689.37</f>
        <v>15495</v>
      </c>
      <c r="K18" s="12">
        <f>B18+C18+D18+E18+F18+G18+J18+H18+I18</f>
        <v>107768.75</v>
      </c>
    </row>
    <row r="19" spans="1:11" ht="12.75">
      <c r="A19" s="7">
        <v>43344</v>
      </c>
      <c r="B19" s="12">
        <f>12336.06+10272.26-14888.32</f>
        <v>7720</v>
      </c>
      <c r="C19" s="12">
        <f>15799.23+314.36+721.41</f>
        <v>16835</v>
      </c>
      <c r="D19" s="12">
        <f>19660.07-422.79-201.03</f>
        <v>19036.25</v>
      </c>
      <c r="E19" s="12">
        <f>21806.71+32985.54-31613.5</f>
        <v>23178.75</v>
      </c>
      <c r="F19" s="12">
        <f>14359.77+1880.68-4550.45</f>
        <v>11690</v>
      </c>
      <c r="G19" s="12">
        <f>20124.87+1308.07+617.06</f>
        <v>22050</v>
      </c>
      <c r="H19" s="10">
        <v>0</v>
      </c>
      <c r="I19" s="10">
        <v>0</v>
      </c>
      <c r="J19" s="12">
        <f>13913.29-689.37+661.08</f>
        <v>13885</v>
      </c>
      <c r="K19" s="12">
        <f>B19+C19+D19+E19+F19+G19+J19+H19+I19</f>
        <v>114395</v>
      </c>
    </row>
    <row r="20" spans="1:11" ht="12.75">
      <c r="A20" s="8" t="s">
        <v>6</v>
      </c>
      <c r="B20" s="22">
        <f>SUM(B17:B19)</f>
        <v>25835</v>
      </c>
      <c r="C20" s="22">
        <f>SUM(C17:C19)</f>
        <v>48525</v>
      </c>
      <c r="D20" s="22">
        <f>SUM(D17:D19)</f>
        <v>71641.25</v>
      </c>
      <c r="E20" s="22">
        <f>SUM(E17:E19)</f>
        <v>37000</v>
      </c>
      <c r="F20" s="22">
        <f>SUM(F17:F19)</f>
        <v>41560</v>
      </c>
      <c r="G20" s="22">
        <f>SUM(G17:G19)</f>
        <v>68510</v>
      </c>
      <c r="H20" s="21">
        <f>H17+H18+H19</f>
        <v>0</v>
      </c>
      <c r="I20" s="21">
        <f>I17+I18+I19</f>
        <v>0</v>
      </c>
      <c r="J20" s="22">
        <f>SUM(J17:J19)</f>
        <v>44975</v>
      </c>
      <c r="K20" s="22">
        <f>B20+C20+D20+E20+F20+G20+J20+H20+I20</f>
        <v>338046.25</v>
      </c>
    </row>
    <row r="21" spans="1:11" ht="12.75">
      <c r="A21" s="7">
        <v>43374</v>
      </c>
      <c r="B21" s="12">
        <f>14000+14888.32+303.17-15576.49</f>
        <v>13614.999999999998</v>
      </c>
      <c r="C21" s="12">
        <f>18000-721.41+388.13+873.28</f>
        <v>18540</v>
      </c>
      <c r="D21" s="5">
        <f>23000+201.03+484.44+1115.78</f>
        <v>24801.249999999996</v>
      </c>
      <c r="E21" s="12">
        <f>26000+31613.5-32253.5</f>
        <v>25360</v>
      </c>
      <c r="F21" s="12">
        <f>17000+4550.45+365.75-15571.2</f>
        <v>6345</v>
      </c>
      <c r="G21" s="12">
        <f>24500-617.06+520.69-687.38</f>
        <v>23716.249999999996</v>
      </c>
      <c r="H21" s="10">
        <v>0</v>
      </c>
      <c r="I21" s="10">
        <v>0</v>
      </c>
      <c r="J21" s="12">
        <f>17000-661.08+364.7+773.88</f>
        <v>17477.5</v>
      </c>
      <c r="K21" s="12">
        <f>B21+C21+D21+E21+F21+G21+J21+H21+I21</f>
        <v>129855</v>
      </c>
    </row>
    <row r="22" spans="1:11" ht="12.75">
      <c r="A22" s="9" t="s">
        <v>7</v>
      </c>
      <c r="B22" s="12">
        <f>10200+6400.32-3950.32</f>
        <v>12650</v>
      </c>
      <c r="C22" s="12">
        <f>13000+8193.96-873.28+7679.32-8710</f>
        <v>19290</v>
      </c>
      <c r="D22" s="12">
        <f>16000+14553.24-1115.78+10562.54-14205</f>
        <v>25795</v>
      </c>
      <c r="E22" s="12">
        <f>18000-2426.88+10989.25-511.12</f>
        <v>26051.25</v>
      </c>
      <c r="F22" s="12">
        <f>12000+7721.42-9301.42</f>
        <v>10419.999999999998</v>
      </c>
      <c r="G22" s="12">
        <f>17000+10992.58-1751.33</f>
        <v>26241.25</v>
      </c>
      <c r="H22" s="10">
        <v>0</v>
      </c>
      <c r="I22" s="10">
        <v>0</v>
      </c>
      <c r="J22" s="12">
        <f>12000+7699.24-773.88+11074.64-15631.25</f>
        <v>14368.749999999996</v>
      </c>
      <c r="K22" s="12">
        <f>B22+C22+D22+E22+F22+G22+J22+H22+I22</f>
        <v>134816.25</v>
      </c>
    </row>
    <row r="23" spans="1:11" ht="12.75">
      <c r="A23" s="7">
        <v>43435</v>
      </c>
      <c r="B23" s="12">
        <f>5506.09+5236.62+5058.27</f>
        <v>15800.98</v>
      </c>
      <c r="C23" s="12">
        <f>7031+6704.15+11846.25+7496.18</f>
        <v>33077.58</v>
      </c>
      <c r="D23" s="12">
        <f>8467.95+11907.19+15718.77+10079.19</f>
        <v>46173.100000000006</v>
      </c>
      <c r="E23" s="12">
        <f>9949.75+8991.2+8545.34</f>
        <v>27486.29</v>
      </c>
      <c r="F23" s="12">
        <f>7090.06+6317.53+5504.1</f>
        <v>18911.690000000002</v>
      </c>
      <c r="G23" s="12">
        <f>9520.33+8993.92+10590.55</f>
        <v>29104.8</v>
      </c>
      <c r="H23" s="10">
        <v>0</v>
      </c>
      <c r="I23" s="10">
        <v>0</v>
      </c>
      <c r="J23" s="12">
        <f>6734.82+6299.38+7207.05+6786.81</f>
        <v>27028.06</v>
      </c>
      <c r="K23" s="12">
        <f>B23+C23+D23+E23+F23+G23+J23+H23+I23</f>
        <v>197582.5</v>
      </c>
    </row>
    <row r="24" spans="1:11" ht="25.5">
      <c r="A24" s="15" t="s">
        <v>8</v>
      </c>
      <c r="B24" s="21">
        <f>SUM(B21:B23)</f>
        <v>42065.979999999996</v>
      </c>
      <c r="C24" s="21">
        <f aca="true" t="shared" si="1" ref="C24:J24">SUM(C21:C23)</f>
        <v>70907.58</v>
      </c>
      <c r="D24" s="21">
        <f t="shared" si="1"/>
        <v>96769.35</v>
      </c>
      <c r="E24" s="21">
        <f t="shared" si="1"/>
        <v>78897.54000000001</v>
      </c>
      <c r="F24" s="21">
        <f t="shared" si="1"/>
        <v>35676.69</v>
      </c>
      <c r="G24" s="21">
        <f t="shared" si="1"/>
        <v>79062.3</v>
      </c>
      <c r="H24" s="21">
        <f t="shared" si="1"/>
        <v>0</v>
      </c>
      <c r="I24" s="21">
        <f t="shared" si="1"/>
        <v>0</v>
      </c>
      <c r="J24" s="21">
        <f t="shared" si="1"/>
        <v>58874.31</v>
      </c>
      <c r="K24" s="22">
        <f>B24+C24+D24+E24+F24+G24+J24+H24+I24</f>
        <v>462253.75</v>
      </c>
    </row>
    <row r="25" spans="1:11" ht="37.5" customHeight="1">
      <c r="A25" s="14" t="s">
        <v>9</v>
      </c>
      <c r="B25" s="21">
        <f>B12+B16+B20+B24</f>
        <v>139089.72999999998</v>
      </c>
      <c r="C25" s="21">
        <f>C12+C16+C20+C24</f>
        <v>204585.08000000002</v>
      </c>
      <c r="D25" s="21">
        <f>D12+D16+D20+D24</f>
        <v>239226.85</v>
      </c>
      <c r="E25" s="21">
        <f>E12+E16+E20+E24</f>
        <v>233026.29</v>
      </c>
      <c r="F25" s="21">
        <f>F12+F16+F20+F24</f>
        <v>170560.44</v>
      </c>
      <c r="G25" s="21">
        <f>G12+G16+G20+G24</f>
        <v>274132.3</v>
      </c>
      <c r="H25" s="21">
        <f>H12+H16+H20+H24</f>
        <v>18520</v>
      </c>
      <c r="I25" s="21">
        <f>I12+I16+I20+I24</f>
        <v>19080</v>
      </c>
      <c r="J25" s="21">
        <f>J12+J16+J20+J24</f>
        <v>198779.31</v>
      </c>
      <c r="K25" s="22">
        <f>B25+C25+D25+E25+F25+G25+J25+H25+I25</f>
        <v>1497000.0000000002</v>
      </c>
    </row>
    <row r="26" spans="1:11" ht="12.75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12.7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ht="12.75">
      <c r="B28" s="1"/>
      <c r="E28" s="1"/>
      <c r="F28" s="1"/>
      <c r="G28" s="1"/>
      <c r="H28" s="1"/>
      <c r="I28" s="1"/>
      <c r="K28" s="1"/>
    </row>
    <row r="29" spans="2:11" ht="12.7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4"/>
      <c r="B30" s="1"/>
      <c r="E30" s="1"/>
      <c r="F30" s="1"/>
      <c r="G30" s="1"/>
      <c r="H30" s="1"/>
      <c r="I30" s="1"/>
      <c r="K30" s="1"/>
    </row>
    <row r="31" spans="2:11" ht="12.7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2.7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2.7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2.7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2.7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ht="12.75">
      <c r="B37" s="1"/>
      <c r="C37" s="1"/>
      <c r="D37" s="1"/>
      <c r="E37" s="1"/>
      <c r="F37" s="11"/>
      <c r="G37" s="1"/>
      <c r="J37" s="1"/>
      <c r="K37" s="1"/>
    </row>
  </sheetData>
  <mergeCells count="2">
    <mergeCell ref="A6:A7"/>
    <mergeCell ref="B6:J6"/>
  </mergeCells>
  <printOptions/>
  <pageMargins left="0.1968503937007874" right="0.1968503937007874" top="0.3937007874015748" bottom="0.3937007874015748" header="0.11811023622047245" footer="0.118110236220472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Cata</cp:lastModifiedBy>
  <cp:lastPrinted>2018-12-11T13:06:01Z</cp:lastPrinted>
  <dcterms:created xsi:type="dcterms:W3CDTF">2007-02-14T09:57:22Z</dcterms:created>
  <dcterms:modified xsi:type="dcterms:W3CDTF">2018-12-27T08:51:29Z</dcterms:modified>
  <cp:category/>
  <cp:version/>
  <cp:contentType/>
  <cp:contentStatus/>
</cp:coreProperties>
</file>